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VALUE" sheetId="2" state="visible" r:id="rId2"/>
    <sheet xmlns:r="http://schemas.openxmlformats.org/officeDocument/2006/relationships" name="HISTORY" sheetId="3" state="visible" r:id="rId3"/>
    <sheet xmlns:r="http://schemas.openxmlformats.org/officeDocument/2006/relationships" name="FUNDAMENTALS" sheetId="4" state="visible" r:id="rId4"/>
    <sheet xmlns:r="http://schemas.openxmlformats.org/officeDocument/2006/relationships" name="MATRIX" sheetId="5" state="visible" r:id="rId5"/>
    <sheet xmlns:r="http://schemas.openxmlformats.org/officeDocument/2006/relationships" name="FIBONACCI" sheetId="6" state="visible" r:id="rId6"/>
    <sheet xmlns:r="http://schemas.openxmlformats.org/officeDocument/2006/relationships" name="RETURNS" sheetId="7" state="visible" r:id="rId7"/>
    <sheet xmlns:r="http://schemas.openxmlformats.org/officeDocument/2006/relationships" name="CA" sheetId="8" state="visible" r:id="rId8"/>
    <sheet xmlns:r="http://schemas.openxmlformats.org/officeDocument/2006/relationships" name="FUNDTOP" sheetId="9" state="visible" r:id="rId9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95959"/>
      <sz val="10"/>
    </font>
    <font>
      <name val="Arial"/>
      <b val="1"/>
      <color rgb="00C00000"/>
      <sz val="11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Consolas"/>
      <color rgb="007F3F00"/>
      <sz val="10"/>
    </font>
    <font>
      <name val="Arial"/>
      <i val="1"/>
      <color rgb="00808080"/>
      <sz val="9"/>
    </font>
    <font>
      <name val="Arial"/>
      <color rgb="000000FF"/>
      <sz val="10"/>
    </font>
    <font>
      <name val="Arial"/>
      <b val="1"/>
      <color rgb="001F3864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6E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6" fillId="2" borderId="0" applyAlignment="1" pivotButton="0" quotePrefix="0" xfId="0">
      <alignment horizontal="center"/>
    </xf>
    <xf numFmtId="4" fontId="9" fillId="3" borderId="0" pivotButton="0" quotePrefix="0" xfId="0"/>
    <xf numFmtId="4" fontId="4" fillId="4" borderId="0" pivotButton="0" quotePrefix="0" xfId="0"/>
    <xf numFmtId="0" fontId="9" fillId="3" borderId="0" pivotButton="0" quotePrefix="0" xfId="0"/>
    <xf numFmtId="0" fontId="5" fillId="4" borderId="0" pivotButton="0" quotePrefix="0" xfId="0"/>
    <xf numFmtId="0" fontId="4" fillId="4" borderId="0" pivotButton="0" quotePrefix="0" xfId="0"/>
    <xf numFmtId="3" fontId="4" fillId="4" borderId="0" pivotButton="0" quotePrefix="0" xfId="0"/>
    <xf numFmtId="0" fontId="9" fillId="0" borderId="0" pivotButton="0" quotePrefix="0" xfId="0"/>
    <xf numFmtId="164" fontId="4" fillId="4" borderId="0" pivotButton="0" quotePrefix="0" xfId="0"/>
    <xf numFmtId="165" fontId="4" fillId="4" borderId="0" pivotButton="0" quotePrefix="0" xfId="0"/>
    <xf numFmtId="2" fontId="4" fillId="4" borderId="0" pivotButton="0" quotePrefix="0" xfId="0"/>
    <xf numFmtId="0" fontId="10" fillId="0" borderId="0" pivotButton="0" quotePrefix="0" xfId="0"/>
    <xf numFmtId="164" fontId="9" fillId="3" borderId="0" pivotButton="0" quotePrefix="0" xfId="0"/>
    <xf numFmtId="166" fontId="9" fillId="3" borderId="0" pivotButton="0" quotePrefix="0" xfId="0"/>
    <xf numFmtId="166" fontId="4" fillId="4" borderId="0" pivotButton="0" quotePrefix="0" xfId="0"/>
    <xf numFmtId="165" fontId="9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52" customWidth="1" min="3" max="3"/>
    <col width="30" customWidth="1" min="4" max="4"/>
    <col width="22" customWidth="1" min="5" max="5"/>
    <col width="14" customWidth="1" min="6" max="6"/>
  </cols>
  <sheetData>
    <row r="2">
      <c r="B2" s="1" t="inlineStr">
        <is>
          <t>EDI Analytics — Excel Add-in Demo</t>
        </is>
      </c>
    </row>
    <row r="3">
      <c r="B3" s="2" t="inlineStr">
        <is>
          <t>Six custom functions over api.edi.finance · workbook generated 2026-08-12</t>
        </is>
      </c>
    </row>
    <row r="5">
      <c r="B5" s="3" t="inlineStr">
        <is>
          <t>LIVE FORMULAS ARE READY</t>
        </is>
      </c>
    </row>
    <row r="6">
      <c r="B6" s="4" t="inlineStr">
        <is>
          <t>The blue cells are real EDI formulas and load automatically when the add-in is installed.</t>
        </is>
      </c>
    </row>
    <row r="7">
      <c r="B7" s="4" t="inlineStr">
        <is>
          <t>Open the EDI task pane and connect your API key once. The formulas then refresh with</t>
        </is>
      </c>
    </row>
    <row r="8">
      <c r="B8" s="4" t="inlineStr">
        <is>
          <t>your entitlements. If a cell briefly shows #NAME?, close and reopen Excel so the</t>
        </is>
      </c>
    </row>
    <row r="9">
      <c r="B9" s="4" t="inlineStr">
        <is>
          <t>custom-function catalog can finish loading.</t>
        </is>
      </c>
    </row>
    <row r="11">
      <c r="B11" s="5" t="inlineStr">
        <is>
          <t>Requirements</t>
        </is>
      </c>
    </row>
    <row r="12">
      <c r="B12" s="4" t="inlineStr">
        <is>
          <t>1.  Excel with custom functions (Microsoft 365, retail 2021+, or Office/LTSC 2024).</t>
        </is>
      </c>
    </row>
    <row r="13">
      <c r="B13" s="4" t="inlineStr">
        <is>
          <t>2.  The EDI Analytics add-in installed (Trust Center catalog → manifest.prod.xml).</t>
        </is>
      </c>
    </row>
    <row r="14">
      <c r="B14" s="4" t="inlineStr">
        <is>
          <t>3.  Your API key saved once via the EDI Sign-in task pane (Home ribbon).</t>
        </is>
      </c>
    </row>
    <row r="15">
      <c r="B15" s="4" t="inlineStr">
        <is>
          <t>Each sheet also carries a static snapshot of the same call, so the workbook is</t>
        </is>
      </c>
    </row>
    <row r="16">
      <c r="B16" s="4" t="inlineStr">
        <is>
          <t>fully legible before connection or without the add-in.</t>
        </is>
      </c>
    </row>
    <row r="18">
      <c r="B18" s="5" t="inlineStr">
        <is>
          <t>The six contracts</t>
        </is>
      </c>
    </row>
    <row r="19">
      <c r="B19" s="6" t="inlineStr">
        <is>
          <t>Formula</t>
        </is>
      </c>
      <c r="C19" s="6" t="inlineStr">
        <is>
          <t>Returns</t>
        </is>
      </c>
      <c r="D19" s="6" t="inlineStr">
        <is>
          <t>Sheet</t>
        </is>
      </c>
    </row>
    <row r="20">
      <c r="B20" s="7" t="inlineStr">
        <is>
          <t>=EDI.VALUE(id, metric, [asOf], [ccy])</t>
        </is>
      </c>
      <c r="C20" s="8" t="inlineStr">
        <is>
          <t>one cell (metric value)</t>
        </is>
      </c>
      <c r="D20" s="9" t="inlineStr">
        <is>
          <t>VALUE</t>
        </is>
      </c>
    </row>
    <row r="21">
      <c r="B21" s="7" t="inlineStr">
        <is>
          <t>=EDI.HISTORY(id, field, start, [end], [freq], [ccy], [adjust])</t>
        </is>
      </c>
      <c r="C21" s="8" t="inlineStr">
        <is>
          <t>date × value spill</t>
        </is>
      </c>
      <c r="D21" s="9" t="inlineStr">
        <is>
          <t>HISTORY</t>
        </is>
      </c>
    </row>
    <row r="22">
      <c r="B22" s="7" t="inlineStr">
        <is>
          <t>=EDI.FUNDAMENTALS(id, metric, [periodicity], [start], [end])</t>
        </is>
      </c>
      <c r="C22" s="8" t="inlineStr">
        <is>
          <t>fiscal period × value spill</t>
        </is>
      </c>
      <c r="D22" s="9" t="inlineStr">
        <is>
          <t>FUNDAMENTALS</t>
        </is>
      </c>
    </row>
    <row r="23">
      <c r="B23" s="7" t="inlineStr">
        <is>
          <t>=EDI.MATRIX(ids, metrics, [asOf], [ccy])</t>
        </is>
      </c>
      <c r="C23" s="8" t="inlineStr">
        <is>
          <t>ids × metrics comps grid</t>
        </is>
      </c>
      <c r="D23" s="9" t="inlineStr">
        <is>
          <t>MATRIX</t>
        </is>
      </c>
    </row>
    <row r="24">
      <c r="B24" s="7" t="inlineStr">
        <is>
          <t>=EDI.RETURNS(id, [horizons], [asOf], [ccy])</t>
        </is>
      </c>
      <c r="C24" s="8" t="inlineStr">
        <is>
          <t>total-return snapshot spill</t>
        </is>
      </c>
      <c r="D24" s="9" t="inlineStr">
        <is>
          <t>RETURNS</t>
        </is>
      </c>
    </row>
    <row r="25">
      <c r="B25" s="7" t="inlineStr">
        <is>
          <t>=EDI.CA(id, start, [end], [categories])</t>
        </is>
      </c>
      <c r="C25" s="8" t="inlineStr">
        <is>
          <t>corporate-action events spill</t>
        </is>
      </c>
      <c r="D25" s="9" t="inlineStr">
        <is>
          <t>CA</t>
        </is>
      </c>
    </row>
    <row r="26">
      <c r="B26" s="4" t="inlineStr">
        <is>
          <t>Technical indicators: any VALUE/MATRIX metric takes parameters in brackets — RSI(period=21), MACD_HIST(fast=5; slow=35; signal=5), FIB_LEVEL(period=120; ratio=0.618). EDI.FIBONACCI spills a whole retracement table (FIBONACCI sheet).</t>
        </is>
      </c>
    </row>
    <row r="27">
      <c r="B27" s="5" t="inlineStr">
        <is>
          <t>Error contract</t>
        </is>
      </c>
    </row>
    <row r="28">
      <c r="B28" s="4" t="inlineStr">
        <is>
          <t>Single-security cells carry the fix:  #N/A — adjust=SPLIT is unavailable for BR listings: … use DIV_SPIN_SPLITS</t>
        </is>
      </c>
    </row>
    <row r="29">
      <c r="B29" s="4" t="inlineStr">
        <is>
          <t>Grid cells (MATRIX) stay bare #N/A — one bad ticker never kills the sheet.</t>
        </is>
      </c>
    </row>
    <row r="30">
      <c r="B30" s="4" t="inlineStr">
        <is>
          <t>HISTORY on BR/MX/PE/CL/CO needs adjust "adjusted" (alias for DIV_SPIN_SPLITS).</t>
        </is>
      </c>
    </row>
    <row r="32">
      <c r="B32" s="4" t="inlineStr">
        <is>
          <t>…plus 13 more functions (FIBONACCI, STATEMENT, PIT, HOLDERS, FUNDNAV, AUM, FLOWS,</t>
        </is>
      </c>
    </row>
    <row r="33">
      <c r="B33" s="4" t="inlineStr">
        <is>
          <t>HOLDINGS, ALLOCATION, SCREEN, FORMULA, RESOLVE, FUNDTOP) — see the task</t>
        </is>
      </c>
    </row>
    <row r="34">
      <c r="B34" s="4" t="inlineStr">
        <is>
          <t>pane's Catalog and Wizard, or the FUNDTOP sheet here.</t>
        </is>
      </c>
    </row>
    <row r="36">
      <c r="B36" s="5" t="inlineStr">
        <is>
          <t>Legend:</t>
        </is>
      </c>
      <c r="C36" s="10" t="inlineStr">
        <is>
          <t>orange fill = live EDI formula (edit freely) · grey fill = static snapshot, captured 2026-08-12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3" customWidth="1" min="3" max="3"/>
    <col width="22" customWidth="1" min="4" max="4"/>
  </cols>
  <sheetData>
    <row r="1">
      <c r="A1" s="1" t="inlineStr">
        <is>
          <t>=EDI.VALUE(id, metric, [asOf], [currency])</t>
        </is>
      </c>
    </row>
    <row r="2">
      <c r="A2" s="2" t="inlineStr">
        <is>
          <t>One cell per call; neighboring VALUE cells coalesce into one API request per 50 ms.</t>
        </is>
      </c>
    </row>
    <row r="4">
      <c r="A4" s="11" t="inlineStr"/>
      <c r="B4" s="11" t="inlineStr">
        <is>
          <t>LIVE (add-in)</t>
        </is>
      </c>
      <c r="C4" s="11" t="inlineStr"/>
      <c r="D4" s="11" t="inlineStr">
        <is>
          <t>SNAPSHOT 2026-08-12</t>
        </is>
      </c>
    </row>
    <row r="5">
      <c r="A5" s="4" t="inlineStr">
        <is>
          <t>AAPL market cap (USD)</t>
        </is>
      </c>
      <c r="B5" s="12">
        <f>_xludf.EDI.VALUE("AAPL-US","MARKET_CAP")</f>
        <v/>
      </c>
      <c r="D5" s="13" t="n">
        <v>4504514760701</v>
      </c>
    </row>
    <row r="6">
      <c r="A6" s="4" t="inlineStr">
        <is>
          <t>ITAU market cap (USD listing)</t>
        </is>
      </c>
      <c r="B6" s="12">
        <f>_xludf.EDI.VALUE("ITUB-US","MARKET_CAP")</f>
        <v/>
      </c>
      <c r="D6" s="13" t="n">
        <v>82698933975</v>
      </c>
    </row>
    <row r="7">
      <c r="A7" s="4" t="inlineStr">
        <is>
          <t>ITAU P/E (BRL basis — currency axis)</t>
        </is>
      </c>
      <c r="B7" s="12">
        <f>_xludf.EDI.VALUE("ITUB-US","PE_LTM")</f>
        <v/>
      </c>
      <c r="D7" s="13" t="n">
        <v>9.18</v>
      </c>
    </row>
    <row r="8">
      <c r="A8" s="4" t="inlineStr">
        <is>
          <t>PETR4 last close (BRL)</t>
        </is>
      </c>
      <c r="B8" s="12">
        <f>_xludf.EDI.VALUE("PETR4-BR","close")</f>
        <v/>
      </c>
      <c r="D8" s="13" t="n">
        <v>41.66</v>
      </c>
    </row>
    <row r="10">
      <c r="A10" s="10" t="inlineStr">
        <is>
          <t>Try changing a ticker or metric in column B — the cell refetches on edit.</t>
        </is>
      </c>
    </row>
    <row r="12">
      <c r="A12" s="22" t="inlineStr">
        <is>
          <t>Technical indicators (RSI, MACD, Fibonacci) — parameters in brackets</t>
        </is>
      </c>
    </row>
    <row r="13">
      <c r="B13" s="6" t="inlineStr">
        <is>
          <t>LIVE (add-in)</t>
        </is>
      </c>
      <c r="D13" s="6" t="inlineStr">
        <is>
          <t>SNAPSHOT 2026-09-16</t>
        </is>
      </c>
    </row>
    <row r="14">
      <c r="A14" s="4" t="inlineStr">
        <is>
          <t>AAPL RSI, 14 bars (default)</t>
        </is>
      </c>
      <c r="B14" s="23">
        <f>_xludf.EDI.VALUE("AAPL-US","RSI")</f>
        <v/>
      </c>
      <c r="D14" s="19" t="n">
        <v>62.1538198943981</v>
      </c>
    </row>
    <row r="15">
      <c r="A15" s="4" t="inlineStr">
        <is>
          <t>AAPL RSI, 21 bars</t>
        </is>
      </c>
      <c r="B15" s="23">
        <f>_xludf.EDI.VALUE("AAPL-US","RSI(period=21)")</f>
        <v/>
      </c>
      <c r="D15" s="19" t="n">
        <v>59.46310538969848</v>
      </c>
    </row>
    <row r="16">
      <c r="A16" s="4" t="inlineStr">
        <is>
          <t>ITAU MACD histogram, 12/26/9 (USD listing)</t>
        </is>
      </c>
      <c r="B16" s="24">
        <f>_xludf.EDI.VALUE("ITUB-US","MACD_HIST")</f>
        <v/>
      </c>
      <c r="D16" s="25" t="n">
        <v>0.06618977929333467</v>
      </c>
    </row>
    <row r="17">
      <c r="A17" s="4" t="inlineStr">
        <is>
          <t>PETR4 MACD histogram, 12/26/9 (BRL)</t>
        </is>
      </c>
      <c r="B17" s="24">
        <f>_xludf.EDI.VALUE("PETR4-BR","MACD_HIST")</f>
        <v/>
      </c>
      <c r="D17" s="25" t="n">
        <v>0.2411527144856016</v>
      </c>
    </row>
    <row r="18">
      <c r="A18" s="4" t="inlineStr">
        <is>
          <t>PETR4 MACD histogram, 5/35/5</t>
        </is>
      </c>
      <c r="B18" s="24">
        <f>_xludf.EDI.VALUE("PETR4-BR","MACD_HIST(fast=5; slow=35; signal=5)")</f>
        <v/>
      </c>
      <c r="D18" s="25" t="n">
        <v>-0.09843745261235526</v>
      </c>
    </row>
    <row r="19">
      <c r="A19" s="4" t="inlineStr">
        <is>
          <t>AAPL Fibonacci 61.8% level of the 120-bar swing (USD)</t>
        </is>
      </c>
      <c r="B19" s="12">
        <f>_xludf.EDI.VALUE("AAPL-US","FIB_LEVEL(period=120; ratio=0.618)")</f>
        <v/>
      </c>
      <c r="D19" s="13" t="n">
        <v>282.967173224783</v>
      </c>
    </row>
    <row r="20">
      <c r="A20" s="4" t="inlineStr">
        <is>
          <t>AAPL retracement of the 120-bar swing (fraction)</t>
        </is>
      </c>
      <c r="B20" s="26">
        <f>_xludf.EDI.VALUE("AAPL-US","FIB_RETRACEMENT(period=120)")</f>
        <v/>
      </c>
      <c r="D20" s="20" t="n">
        <v>0.1195860916029497</v>
      </c>
    </row>
    <row r="21">
      <c r="A21" s="4" t="inlineStr">
        <is>
          <t>PETR4 Fibonacci 61.8% level, converted to USD</t>
        </is>
      </c>
      <c r="B21" s="12">
        <f>_xludf.EDI.VALUE("PETR4-BR","FIB_LEVEL(period=120; ratio=0.618)",,"USD")</f>
        <v/>
      </c>
      <c r="D21" s="13" t="n">
        <v>8.107018470334269</v>
      </c>
    </row>
    <row r="23">
      <c r="A23" s="10" t="inlineStr">
        <is>
          <t>Indicators run on the adjusted, native-currency series; the currency argument converts the series</t>
        </is>
      </c>
    </row>
    <row r="24">
      <c r="A24" s="10" t="inlineStr">
        <is>
          <t>bar by bar before the indicator runs. Other codes: SMA, EMA, BB_PCT_B, STOCH_K, ATR, ADX, ROC, SWING_HIGH, SWING_LOW (see Catalog).</t>
        </is>
      </c>
    </row>
    <row r="25">
      <c r="A25" s="10" t="inlineStr">
        <is>
          <t>A Fibonacci level is the price at which the swing (highest high to lowest low of the last N bars) has given back the ratio; FIB_RETRACEMENT is how much the close has given back.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3" customWidth="1" min="4" max="4"/>
    <col width="14" customWidth="1" min="5" max="5"/>
    <col width="14" customWidth="1" min="6" max="6"/>
  </cols>
  <sheetData>
    <row r="1">
      <c r="A1" s="1" t="inlineStr">
        <is>
          <t>=EDI.HISTORY(id, field, start, [end], [freq], [ccy], [adjust])</t>
        </is>
      </c>
    </row>
    <row r="2">
      <c r="A2" s="2" t="inlineStr">
        <is>
          <t>Monthly PETR4 in BRL, dividend-inclusive. "adjusted" is the alias for DIV_SPIN_SPLITS — required on BR/MX/PE/CL/CO.</t>
        </is>
      </c>
    </row>
    <row r="4">
      <c r="A4" s="5" t="inlineStr">
        <is>
          <t>LIVE — spills below:</t>
        </is>
      </c>
      <c r="E4" s="6" t="inlineStr">
        <is>
          <t>SNAPSHOT 2026-08-12</t>
        </is>
      </c>
    </row>
    <row r="5">
      <c r="A5" s="14">
        <f>_xludf.EDI.HISTORY("PETR4-BR","price","2026-05-01","2026-08-12","M",,"adjusted")</f>
        <v/>
      </c>
      <c r="E5" s="15" t="inlineStr">
        <is>
          <t>date</t>
        </is>
      </c>
      <c r="F5" s="15" t="inlineStr">
        <is>
          <t>price</t>
        </is>
      </c>
    </row>
    <row r="6">
      <c r="E6" s="16" t="inlineStr">
        <is>
          <t>2026-05-29</t>
        </is>
      </c>
      <c r="F6" s="13" t="n">
        <v>41.31</v>
      </c>
    </row>
    <row r="7">
      <c r="E7" s="16" t="inlineStr">
        <is>
          <t>2026-06-30</t>
        </is>
      </c>
      <c r="F7" s="13" t="n">
        <v>37.8</v>
      </c>
    </row>
    <row r="8">
      <c r="E8" s="16" t="inlineStr">
        <is>
          <t>2026-07-31</t>
        </is>
      </c>
      <c r="F8" s="13" t="n">
        <v>43.42</v>
      </c>
    </row>
    <row r="9">
      <c r="E9" s="16" t="inlineStr">
        <is>
          <t>2026-08-11</t>
        </is>
      </c>
      <c r="F9" s="13" t="n">
        <v>41.66</v>
      </c>
    </row>
    <row r="12">
      <c r="A12" s="10" t="inlineStr">
        <is>
          <t>Forgetting adjust on a BR name puts the fix in the cell:</t>
        </is>
      </c>
    </row>
    <row r="13">
      <c r="A13" s="10" t="inlineStr">
        <is>
          <t>#N/A — adjust=SPLIT is unavailable for BR listings: … use DIV_SPIN_SPLITS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8" customWidth="1" min="3" max="3"/>
    <col width="3" customWidth="1" min="4" max="4"/>
    <col width="14" customWidth="1" min="5" max="5"/>
    <col width="18" customWidth="1" min="6" max="6"/>
  </cols>
  <sheetData>
    <row r="1">
      <c r="A1" s="1" t="inlineStr">
        <is>
          <t>=EDI.FUNDAMENTALS(id, metric, [periodicity], [start], [end])</t>
        </is>
      </c>
    </row>
    <row r="2">
      <c r="A2" s="2" t="inlineStr">
        <is>
          <t>True standalone quarters (FY, QTR, LTM, YTD) — never a fiscal year wearing a quarterly label.</t>
        </is>
      </c>
    </row>
    <row r="4">
      <c r="A4" s="5" t="inlineStr">
        <is>
          <t>LIVE — spills below:</t>
        </is>
      </c>
      <c r="E4" s="6" t="inlineStr">
        <is>
          <t>SNAPSHOT 2026-08-12</t>
        </is>
      </c>
    </row>
    <row r="5">
      <c r="A5" s="14">
        <f>_xludf.EDI.FUNDAMENTALS("AAPL-US","REVENUE","QTR","2025-06-01")</f>
        <v/>
      </c>
      <c r="E5" s="15" t="inlineStr">
        <is>
          <t>period</t>
        </is>
      </c>
      <c r="F5" s="15" t="inlineStr">
        <is>
          <t>REVENUE</t>
        </is>
      </c>
    </row>
    <row r="6">
      <c r="E6" s="16" t="inlineStr">
        <is>
          <t>FY2025 Q3</t>
        </is>
      </c>
      <c r="F6" s="17" t="n">
        <v>94036000000</v>
      </c>
    </row>
    <row r="7">
      <c r="E7" s="16" t="inlineStr">
        <is>
          <t>FY2025 Q4</t>
        </is>
      </c>
      <c r="F7" s="17" t="n">
        <v>102466000000</v>
      </c>
    </row>
    <row r="8">
      <c r="E8" s="16" t="inlineStr">
        <is>
          <t>FY2026 Q1</t>
        </is>
      </c>
      <c r="F8" s="17" t="n">
        <v>143756000000</v>
      </c>
    </row>
    <row r="9">
      <c r="E9" s="16" t="inlineStr">
        <is>
          <t>FY2026 Q2</t>
        </is>
      </c>
      <c r="F9" s="17" t="n">
        <v>111184000000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3" customWidth="1" min="4" max="4"/>
    <col width="16" customWidth="1" min="5" max="5"/>
    <col width="1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=EDI.MATRIX(ids, metrics, [asOf], [currency])</t>
        </is>
      </c>
    </row>
    <row r="2">
      <c r="A2" s="2" t="inlineStr">
        <is>
          <t>Comps grid from ranges. A junk ticker degrades to #N/A in its own cells only.</t>
        </is>
      </c>
    </row>
    <row r="4">
      <c r="A4" s="5" t="inlineStr">
        <is>
          <t>ids ↓</t>
        </is>
      </c>
      <c r="B4" s="5" t="inlineStr">
        <is>
          <t>metrics →</t>
        </is>
      </c>
    </row>
    <row r="5">
      <c r="A5" s="18" t="inlineStr">
        <is>
          <t>AAPL-US</t>
        </is>
      </c>
      <c r="B5" s="18" t="inlineStr">
        <is>
          <t>MARKET_CAP</t>
        </is>
      </c>
    </row>
    <row r="6">
      <c r="A6" s="18" t="inlineStr">
        <is>
          <t>ITUB-US</t>
        </is>
      </c>
      <c r="B6" s="18" t="inlineStr">
        <is>
          <t>PE_LTM</t>
        </is>
      </c>
    </row>
    <row r="7">
      <c r="A7" s="18" t="inlineStr">
        <is>
          <t>ZZNOSUCH-US</t>
        </is>
      </c>
      <c r="B7" s="18" t="inlineStr">
        <is>
          <t>RSI</t>
        </is>
      </c>
    </row>
    <row r="8">
      <c r="B8" s="18" t="inlineStr">
        <is>
          <t>MACD_HIST</t>
        </is>
      </c>
    </row>
    <row r="9">
      <c r="A9" s="5" t="inlineStr">
        <is>
          <t>LIVE — spills below:</t>
        </is>
      </c>
      <c r="E9" s="6" t="inlineStr">
        <is>
          <t>SNAPSHOT 2026-08-12</t>
        </is>
      </c>
    </row>
    <row r="10">
      <c r="A10" s="14">
        <f>_xludf.EDI.MATRIX(A5:A7,B5:B8)</f>
        <v/>
      </c>
      <c r="E10" s="15" t="inlineStr">
        <is>
          <t>id</t>
        </is>
      </c>
      <c r="F10" s="15" t="inlineStr">
        <is>
          <t>MARKET_CAP</t>
        </is>
      </c>
      <c r="G10" s="15" t="inlineStr">
        <is>
          <t>PE_LTM</t>
        </is>
      </c>
      <c r="H10" s="15" t="inlineStr">
        <is>
          <t>RSI</t>
        </is>
      </c>
      <c r="I10" s="15" t="inlineStr">
        <is>
          <t>MACD_HIST</t>
        </is>
      </c>
    </row>
    <row r="11">
      <c r="E11" s="16" t="inlineStr">
        <is>
          <t>AAPL-US</t>
        </is>
      </c>
      <c r="F11" s="17" t="n">
        <v>4504514760701</v>
      </c>
      <c r="G11" s="19" t="n">
        <v>40.2</v>
      </c>
      <c r="H11" s="19" t="n">
        <v>62.1538198943981</v>
      </c>
      <c r="I11" s="25" t="n">
        <v>1.528726662794401</v>
      </c>
    </row>
    <row r="12">
      <c r="E12" s="16" t="inlineStr">
        <is>
          <t>ITUB-US</t>
        </is>
      </c>
      <c r="F12" s="17" t="n">
        <v>82698933975</v>
      </c>
      <c r="G12" s="19" t="n">
        <v>9.199999999999999</v>
      </c>
      <c r="H12" s="19" t="n">
        <v>59.98688982942569</v>
      </c>
      <c r="I12" s="25" t="n">
        <v>0.06618977929333467</v>
      </c>
    </row>
    <row r="13">
      <c r="E13" s="16" t="inlineStr">
        <is>
          <t>ZZNOSUCH-US</t>
        </is>
      </c>
      <c r="F13" s="16" t="e">
        <v>#N/A</v>
      </c>
      <c r="G13" s="16" t="e">
        <v>#N/A</v>
      </c>
      <c r="H13" s="16" t="e">
        <v>#N/A</v>
      </c>
      <c r="I13" s="16" t="e">
        <v>#N/A</v>
      </c>
    </row>
    <row r="14">
      <c r="E14" s="10" t="inlineStr">
        <is>
          <t>RSI and MACD_HIST columns: snapshot 2026-09-16 close; the other columns are the 2026-08-12 snapshot.</t>
        </is>
      </c>
    </row>
    <row r="15">
      <c r="E15" s="10" t="inlineStr">
        <is>
          <t>MACD_HIST is in the listing's quote currency (USD for ITUB-US); RSI is dimensionless.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3" customWidth="1" min="3" max="3"/>
    <col width="3" customWidth="1" min="4" max="4"/>
    <col width="18" customWidth="1" min="5" max="5"/>
    <col width="14" customWidth="1" min="6" max="6"/>
  </cols>
  <sheetData>
    <row r="1">
      <c r="A1" s="1">
        <f>EDI.FIBONACCI(id, [lookback], [ratios], [asOf], [ccy], [basis])</f>
        <v/>
      </c>
    </row>
    <row r="2">
      <c r="A2" s="2" t="inlineStr">
        <is>
          <t>The swing of the last N bars (highest high, lowest low, which came first) and the price at each ratio — one API call.</t>
        </is>
      </c>
    </row>
    <row r="4">
      <c r="A4" s="5" t="inlineStr">
        <is>
          <t>LIVE — spills below:</t>
        </is>
      </c>
      <c r="E4" s="6" t="inlineStr">
        <is>
          <t>SNAPSHOT 2026-09-16</t>
        </is>
      </c>
    </row>
    <row r="5">
      <c r="A5" s="14">
        <f>_xludf.EDI.FIBONACCI("AAPL-US",120)</f>
        <v/>
      </c>
      <c r="E5" s="15" t="inlineStr">
        <is>
          <t>level</t>
        </is>
      </c>
      <c r="F5" s="15" t="inlineStr">
        <is>
          <t>price</t>
        </is>
      </c>
    </row>
    <row r="6">
      <c r="E6" s="16" t="inlineStr">
        <is>
          <t>swing high</t>
        </is>
      </c>
      <c r="F6" s="13" t="n">
        <v>344.272980370804</v>
      </c>
    </row>
    <row r="7">
      <c r="E7" s="16" t="inlineStr">
        <is>
          <t>swing low</t>
        </is>
      </c>
      <c r="F7" s="13" t="n">
        <v>245.0726451830677</v>
      </c>
    </row>
    <row r="8">
      <c r="E8" s="16" t="inlineStr">
        <is>
          <t>direction</t>
        </is>
      </c>
      <c r="F8" s="16" t="inlineStr">
        <is>
          <t>advance</t>
        </is>
      </c>
    </row>
    <row r="9">
      <c r="E9" s="16" t="inlineStr">
        <is>
          <t>close retracement</t>
        </is>
      </c>
      <c r="F9" s="20" t="n">
        <v>0.1195860916029497</v>
      </c>
    </row>
    <row r="10">
      <c r="E10" s="16" t="inlineStr">
        <is>
          <t>0%</t>
        </is>
      </c>
      <c r="F10" s="13" t="n">
        <v>344.272980370804</v>
      </c>
    </row>
    <row r="11">
      <c r="E11" s="16" t="inlineStr">
        <is>
          <t>23.6%</t>
        </is>
      </c>
      <c r="F11" s="13" t="n">
        <v>320.8617012664982</v>
      </c>
    </row>
    <row r="12">
      <c r="E12" s="16" t="inlineStr">
        <is>
          <t>38.2%</t>
        </is>
      </c>
      <c r="F12" s="13" t="n">
        <v>306.3784523290888</v>
      </c>
    </row>
    <row r="13">
      <c r="E13" s="16" t="inlineStr">
        <is>
          <t>50%</t>
        </is>
      </c>
      <c r="F13" s="13" t="n">
        <v>294.6728127769359</v>
      </c>
    </row>
    <row r="14">
      <c r="E14" s="16" t="inlineStr">
        <is>
          <t>61.8%</t>
        </is>
      </c>
      <c r="F14" s="13" t="n">
        <v>282.967173224783</v>
      </c>
    </row>
    <row r="15">
      <c r="E15" s="16" t="inlineStr">
        <is>
          <t>78.6%</t>
        </is>
      </c>
      <c r="F15" s="13" t="n">
        <v>266.3015169132433</v>
      </c>
    </row>
    <row r="16">
      <c r="E16" s="16" t="inlineStr">
        <is>
          <t>100%</t>
        </is>
      </c>
      <c r="F16" s="13" t="n">
        <v>245.0726451830677</v>
      </c>
    </row>
    <row r="18">
      <c r="A18" s="10" t="inlineStr">
        <is>
          <t>Levels are measured from the swing's END: after an advance 0% is the high and 100% the low, so 61.8% reads</t>
        </is>
      </c>
    </row>
    <row r="19">
      <c r="A19" s="10" t="inlineStr">
        <is>
          <t>"the move has given back 61.8%". Ratios above 100% are extensions. Pass your own: "38.2, 61.8, 161.8".</t>
        </is>
      </c>
    </row>
    <row r="21">
      <c r="A21" s="14" t="inlineStr">
        <is>
          <t>PETR4 in USD, two levels: =EDI.FIBONACCI("PETR4-BR",120,"38.2, 61.8",,"USD")</t>
        </is>
      </c>
    </row>
    <row r="22">
      <c r="A22" s="14" t="inlineStr">
        <is>
          <t>Unadjusted basis: =EDI.FIBONACCI("AAPL-US",250,,,,"unadjusted")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3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=EDI.RETURNS(id, [horizons], [asOf], [currency])</t>
        </is>
      </c>
    </row>
    <row r="2">
      <c r="A2" s="2" t="inlineStr">
        <is>
          <t>The quote-page row: dividend-inclusive total return, every market, no adjust friction.</t>
        </is>
      </c>
    </row>
    <row r="4">
      <c r="A4" s="5" t="inlineStr">
        <is>
          <t>LIVE — spills below:</t>
        </is>
      </c>
      <c r="E4" s="6" t="inlineStr">
        <is>
          <t>SNAPSHOT 2026-08-12</t>
        </is>
      </c>
    </row>
    <row r="5">
      <c r="A5" s="14">
        <f>_xludf.EDI.RETURNS("ITUB-US")</f>
        <v/>
      </c>
      <c r="E5" s="15" t="inlineStr">
        <is>
          <t>horizon</t>
        </is>
      </c>
      <c r="F5" s="15" t="inlineStr">
        <is>
          <t>return</t>
        </is>
      </c>
      <c r="G5" s="15" t="inlineStr">
        <is>
          <t>annualized</t>
        </is>
      </c>
    </row>
    <row r="6">
      <c r="E6" s="16" t="inlineStr">
        <is>
          <t>1M</t>
        </is>
      </c>
      <c r="F6" s="20" t="n">
        <v>-0.1281</v>
      </c>
      <c r="G6" s="20" t="n">
        <v>-0.8034</v>
      </c>
    </row>
    <row r="7">
      <c r="E7" s="16" t="inlineStr">
        <is>
          <t>3M</t>
        </is>
      </c>
      <c r="F7" s="20" t="n">
        <v>-0.08309999999999999</v>
      </c>
      <c r="G7" s="20" t="n">
        <v>-0.2965</v>
      </c>
    </row>
    <row r="8">
      <c r="E8" s="16" t="inlineStr">
        <is>
          <t>6M</t>
        </is>
      </c>
      <c r="F8" s="20" t="n">
        <v>-0.2163</v>
      </c>
      <c r="G8" s="20" t="n">
        <v>-0.3897</v>
      </c>
    </row>
    <row r="9">
      <c r="E9" s="16" t="inlineStr">
        <is>
          <t>YTD</t>
        </is>
      </c>
      <c r="F9" s="20" t="n">
        <v>0.0479</v>
      </c>
      <c r="G9" s="20" t="n">
        <v>0.0791</v>
      </c>
    </row>
    <row r="10">
      <c r="E10" s="16" t="inlineStr">
        <is>
          <t>1Y</t>
        </is>
      </c>
      <c r="F10" s="20" t="n">
        <v>0.1058</v>
      </c>
      <c r="G10" s="20" t="n">
        <v>0.1059</v>
      </c>
    </row>
    <row r="11">
      <c r="E11" s="16" t="inlineStr">
        <is>
          <t>3Y</t>
        </is>
      </c>
      <c r="F11" s="20" t="n">
        <v>0.7467</v>
      </c>
      <c r="G11" s="20" t="n">
        <v>0.2043</v>
      </c>
    </row>
    <row r="12">
      <c r="E12" s="16" t="inlineStr">
        <is>
          <t>5Y</t>
        </is>
      </c>
      <c r="F12" s="20" t="n">
        <v>1.1683</v>
      </c>
      <c r="G12" s="20" t="n">
        <v>0.1674</v>
      </c>
    </row>
    <row r="14">
      <c r="E14" s="10" t="inlineStr">
        <is>
          <t>Every horizon annualizes: (1+r)^(365/d)−1; sub-year values are extrapolations.</t>
        </is>
      </c>
    </row>
    <row r="15">
      <c r="A15" s="14" t="inlineStr">
        <is>
          <t>Subset: =EDI.RETURNS("AAPL-US","YTD,1Y,5Y")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3" customWidth="1" min="4" max="4"/>
    <col width="12" customWidth="1" min="5" max="5"/>
    <col width="12" customWidth="1" min="6" max="6"/>
    <col width="8" customWidth="1" min="7" max="7"/>
    <col width="8" customWidth="1" min="8" max="8"/>
  </cols>
  <sheetData>
    <row r="1">
      <c r="A1" s="1" t="inlineStr">
        <is>
          <t>=EDI.CA(id, startDate, [endDate], [categories])</t>
        </is>
      </c>
    </row>
    <row r="2">
      <c r="A2" s="2" t="inlineStr">
        <is>
          <t>Corporate actions: DIVIDEND / SPLIT / RIGHTS / SPINOFF / MERGER (OTHER on request).</t>
        </is>
      </c>
    </row>
    <row r="4">
      <c r="A4" s="5" t="inlineStr">
        <is>
          <t>LIVE — AAPL dividend history:</t>
        </is>
      </c>
      <c r="H4" s="6" t="inlineStr">
        <is>
          <t>SNAPSHOT 2026-08-12</t>
        </is>
      </c>
    </row>
    <row r="5">
      <c r="A5" s="14">
        <f>_xludf.EDI.CA("AAPL-US","2025-08-01")</f>
        <v/>
      </c>
      <c r="H5" s="15" t="inlineStr">
        <is>
          <t>exDate</t>
        </is>
      </c>
      <c r="I5" s="15" t="inlineStr">
        <is>
          <t>value</t>
        </is>
      </c>
      <c r="J5" s="15" t="inlineStr">
        <is>
          <t>ccy</t>
        </is>
      </c>
      <c r="K5" s="15" t="inlineStr">
        <is>
          <t>payDate</t>
        </is>
      </c>
    </row>
    <row r="6">
      <c r="H6" s="16" t="inlineStr">
        <is>
          <t>2025-08-11</t>
        </is>
      </c>
      <c r="I6" s="21" t="n">
        <v>0.26</v>
      </c>
      <c r="J6" s="16" t="inlineStr">
        <is>
          <t>USD</t>
        </is>
      </c>
      <c r="K6" s="16" t="inlineStr">
        <is>
          <t>2025-08-14</t>
        </is>
      </c>
    </row>
    <row r="7">
      <c r="H7" s="16" t="inlineStr">
        <is>
          <t>2025-11-10</t>
        </is>
      </c>
      <c r="I7" s="21" t="n">
        <v>0.26</v>
      </c>
      <c r="J7" s="16" t="inlineStr">
        <is>
          <t>USD</t>
        </is>
      </c>
      <c r="K7" s="16" t="inlineStr">
        <is>
          <t>2025-11-13</t>
        </is>
      </c>
    </row>
    <row r="8">
      <c r="H8" s="16" t="inlineStr">
        <is>
          <t>2026-02-09</t>
        </is>
      </c>
      <c r="I8" s="21" t="n">
        <v>0.26</v>
      </c>
      <c r="J8" s="16" t="inlineStr">
        <is>
          <t>USD</t>
        </is>
      </c>
      <c r="K8" s="16" t="inlineStr">
        <is>
          <t>2026-02-12</t>
        </is>
      </c>
    </row>
    <row r="9">
      <c r="H9" s="16" t="inlineStr">
        <is>
          <t>2026-05-11</t>
        </is>
      </c>
      <c r="I9" s="21" t="n">
        <v>0.27</v>
      </c>
      <c r="J9" s="16" t="inlineStr">
        <is>
          <t>USD</t>
        </is>
      </c>
      <c r="K9" s="16" t="inlineStr">
        <is>
          <t>2026-05-14</t>
        </is>
      </c>
    </row>
    <row r="10">
      <c r="H10" s="16" t="inlineStr">
        <is>
          <t>2026-08-10</t>
        </is>
      </c>
      <c r="I10" s="21" t="n">
        <v>0.27</v>
      </c>
      <c r="J10" s="16" t="inlineStr">
        <is>
          <t>USD</t>
        </is>
      </c>
      <c r="K10" s="16" t="inlineStr">
        <is>
          <t>2026-08-13</t>
        </is>
      </c>
    </row>
    <row r="14">
      <c r="A14" s="5" t="inlineStr">
        <is>
          <t>LIVE — split filter (the SBEV 4:1 reverse split):</t>
        </is>
      </c>
    </row>
    <row r="15">
      <c r="A15" s="14">
        <f>_xludf.EDI.CA("SBEV-US","2026-01-01",,"SPLIT")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3" customWidth="1" min="3" max="3"/>
    <col width="8" customWidth="1" min="4" max="4"/>
    <col width="12" customWidth="1" min="5" max="5"/>
    <col width="40" customWidth="1" min="6" max="6"/>
    <col width="12" customWidth="1" min="7" max="7"/>
  </cols>
  <sheetData>
    <row r="1">
      <c r="A1" s="1" t="inlineStr">
        <is>
          <t>=EDI.FUNDTOP(idsRange, metric, [top], [asOf], [ccy])</t>
        </is>
      </c>
    </row>
    <row r="2">
      <c r="A2" s="2" t="inlineStr">
        <is>
          <t>Top-N funds by metric over YOUR universe — list fund ids in a column, point the formula at it. Metrics: RET_12M/YTD/MTD, FLOWS_12M/YTD/MTD, NET_ASSETS, SHARPE_12M, MAX_DRAWDOWN_12M.</t>
        </is>
      </c>
    </row>
    <row r="4">
      <c r="A4" s="5" t="inlineStr">
        <is>
          <t>Universe (10 large BR equity funds)</t>
        </is>
      </c>
      <c r="F4" s="6" t="inlineStr">
        <is>
          <t>SNAPSHOT 2026-08-12 — RET_12M</t>
        </is>
      </c>
    </row>
    <row r="5">
      <c r="A5" s="18" t="inlineStr">
        <is>
          <t>08.196.003/0001-54</t>
        </is>
      </c>
      <c r="F5" s="15" t="inlineStr">
        <is>
          <t>rank</t>
        </is>
      </c>
      <c r="G5" s="15" t="inlineStr">
        <is>
          <t>RET_12M</t>
        </is>
      </c>
      <c r="H5" s="15" t="inlineStr">
        <is>
          <t>fund</t>
        </is>
      </c>
      <c r="I5" s="15" t="inlineStr">
        <is>
          <t>class</t>
        </is>
      </c>
    </row>
    <row r="6">
      <c r="A6" s="18" t="inlineStr">
        <is>
          <t>52.298.374/0001-39</t>
        </is>
      </c>
      <c r="F6" s="16" t="n">
        <v>1</v>
      </c>
      <c r="G6" s="20" t="n">
        <v>0.4035</v>
      </c>
      <c r="H6" s="16" t="inlineStr">
        <is>
          <t>OPPORTUNITY LÓGICA MASTER FIF</t>
        </is>
      </c>
      <c r="I6" s="16" t="inlineStr">
        <is>
          <t>Ações</t>
        </is>
      </c>
    </row>
    <row r="7">
      <c r="A7" s="18" t="inlineStr">
        <is>
          <t>28.260.437/0001-83</t>
        </is>
      </c>
      <c r="F7" s="16" t="n">
        <v>2</v>
      </c>
      <c r="G7" s="20" t="n">
        <v>0.4022</v>
      </c>
      <c r="H7" s="16" t="inlineStr">
        <is>
          <t>TEMPRANILLO FIF</t>
        </is>
      </c>
      <c r="I7" s="16" t="inlineStr">
        <is>
          <t>Ações</t>
        </is>
      </c>
    </row>
    <row r="8">
      <c r="A8" s="18" t="inlineStr">
        <is>
          <t>33.033.134/0001-68</t>
        </is>
      </c>
      <c r="F8" s="16" t="n">
        <v>3</v>
      </c>
      <c r="G8" s="20" t="n">
        <v>0.3969</v>
      </c>
      <c r="H8" s="16" t="inlineStr">
        <is>
          <t>OPPORTUNITY AÇÕES FIF</t>
        </is>
      </c>
      <c r="I8" s="16" t="inlineStr">
        <is>
          <t>Ações</t>
        </is>
      </c>
    </row>
    <row r="9">
      <c r="A9" s="18" t="inlineStr">
        <is>
          <t>11.188.572/0001-62</t>
        </is>
      </c>
      <c r="F9" s="16" t="n">
        <v>4</v>
      </c>
      <c r="G9" s="20" t="n">
        <v>0.2727</v>
      </c>
      <c r="H9" s="16" t="inlineStr">
        <is>
          <t>SPX FALCON MASTER FIF</t>
        </is>
      </c>
      <c r="I9" s="16" t="inlineStr">
        <is>
          <t>Ações</t>
        </is>
      </c>
    </row>
    <row r="10">
      <c r="A10" s="18" t="inlineStr">
        <is>
          <t>37.916.879/0001-26</t>
        </is>
      </c>
      <c r="F10" s="16" t="n">
        <v>5</v>
      </c>
      <c r="G10" s="20" t="n">
        <v>0.2669</v>
      </c>
      <c r="H10" s="16" t="inlineStr">
        <is>
          <t>OPPORTUNITY SLQ FIF</t>
        </is>
      </c>
      <c r="I10" s="16" t="inlineStr">
        <is>
          <t>Ações</t>
        </is>
      </c>
    </row>
    <row r="11">
      <c r="A11" s="18" t="inlineStr">
        <is>
          <t>28.637.867/0001-71</t>
        </is>
      </c>
    </row>
    <row r="12">
      <c r="A12" s="18" t="inlineStr">
        <is>
          <t>09.720.835/0001-90</t>
        </is>
      </c>
      <c r="F12" s="6" t="inlineStr">
        <is>
          <t>SNAPSHOT — SHARPE_12M</t>
        </is>
      </c>
    </row>
    <row r="13">
      <c r="A13" s="18" t="inlineStr">
        <is>
          <t>28.247.030/0001-16</t>
        </is>
      </c>
      <c r="F13" s="15" t="inlineStr">
        <is>
          <t>rank</t>
        </is>
      </c>
      <c r="G13" s="15" t="inlineStr">
        <is>
          <t>SHARPE</t>
        </is>
      </c>
      <c r="H13" s="15" t="inlineStr">
        <is>
          <t>fund</t>
        </is>
      </c>
      <c r="I13" s="15" t="inlineStr">
        <is>
          <t>class</t>
        </is>
      </c>
    </row>
    <row r="14">
      <c r="A14" s="18" t="inlineStr">
        <is>
          <t>15.831.948/0001-66</t>
        </is>
      </c>
      <c r="F14" s="16" t="n">
        <v>1</v>
      </c>
      <c r="G14" s="21" t="n">
        <v>2.06</v>
      </c>
      <c r="H14" s="16" t="inlineStr">
        <is>
          <t>OPPORTUNITY LÓGICA MASTER FIF</t>
        </is>
      </c>
      <c r="I14" s="16" t="inlineStr">
        <is>
          <t>Ações</t>
        </is>
      </c>
    </row>
    <row r="15">
      <c r="F15" s="16" t="n">
        <v>2</v>
      </c>
      <c r="G15" s="21" t="n">
        <v>2.05</v>
      </c>
      <c r="H15" s="16" t="inlineStr">
        <is>
          <t>OPPORTUNITY AÇÕES FIF</t>
        </is>
      </c>
      <c r="I15" s="16" t="inlineStr">
        <is>
          <t>Ações</t>
        </is>
      </c>
    </row>
    <row r="16">
      <c r="A16" s="5" t="inlineStr">
        <is>
          <t>LIVE — 12-month return Top-5 (spills below):</t>
        </is>
      </c>
      <c r="F16" s="16" t="n">
        <v>3</v>
      </c>
      <c r="G16" s="21" t="n">
        <v>1.94</v>
      </c>
      <c r="H16" s="16" t="inlineStr">
        <is>
          <t>SPX FALCON MASTER FIF</t>
        </is>
      </c>
      <c r="I16" s="16" t="inlineStr">
        <is>
          <t>Ações</t>
        </is>
      </c>
    </row>
    <row r="17">
      <c r="A17" s="14">
        <f>_xludf.EDI.FUNDTOP(A5:A14,"RET_12M",5)</f>
        <v/>
      </c>
    </row>
    <row r="25">
      <c r="A25" s="5" t="inlineStr">
        <is>
          <t>LIVE — Sharpe 12M Top-5:</t>
        </is>
      </c>
    </row>
    <row r="26">
      <c r="A26" s="14">
        <f>_xludf.EDI.FUNDTOP(A5:A14,"SHARPE_12M",5)</f>
        <v/>
      </c>
    </row>
    <row r="33">
      <c r="A33" s="10" t="inlineStr">
        <is>
          <t>Funds without enough history become row errors — the ranking never silently</t>
        </is>
      </c>
    </row>
    <row r="34">
      <c r="A34" s="10" t="inlineStr">
        <is>
          <t>shrinks its denominator. Swap in your own universe and re-activate.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2026-08-13T12:34:59Z</dcterms:created>
  <dcterms:modified xmlns:dcterms="http://purl.org/dc/terms/" xmlns:xsi="http://www.w3.org/2001/XMLSchema-instance" xsi:type="dcterms:W3CDTF">2026-09-17T21:34:31Z</dcterms:modified>
</cp:coreProperties>
</file>